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D283EFCD-9C2C-4ED5-AB36-0E3866070D73}" xr6:coauthVersionLast="47" xr6:coauthVersionMax="47" xr10:uidLastSave="{00000000-0000-0000-0000-000000000000}"/>
  <bookViews>
    <workbookView xWindow="40920" yWindow="-120" windowWidth="24240" windowHeight="13020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K41" i="9"/>
  <c r="L41" i="9" s="1"/>
  <c r="J41" i="9"/>
  <c r="L40" i="9"/>
  <c r="K40" i="9"/>
  <c r="J40" i="9"/>
  <c r="K39" i="9"/>
  <c r="L39" i="9" s="1"/>
  <c r="J39" i="9"/>
  <c r="L38" i="9"/>
  <c r="K38" i="9"/>
  <c r="J38" i="9"/>
  <c r="K37" i="9"/>
  <c r="L37" i="9" s="1"/>
  <c r="J37" i="9"/>
  <c r="K36" i="9"/>
  <c r="L36" i="9" s="1"/>
  <c r="J36" i="9"/>
  <c r="N6" i="3" l="1"/>
  <c r="D3" i="4" l="1"/>
  <c r="R2" i="4" l="1"/>
  <c r="D2" i="4"/>
  <c r="D5" i="3"/>
  <c r="L4" i="3"/>
  <c r="B11" i="1"/>
  <c r="L4" i="2"/>
  <c r="I50" i="10" l="1"/>
  <c r="I49" i="10"/>
  <c r="I48" i="10"/>
  <c r="B4" i="3"/>
  <c r="N5" i="3"/>
  <c r="N6" i="2" l="1"/>
  <c r="N5" i="2" l="1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<sst xmlns="http://schemas.openxmlformats.org/spreadsheetml/2006/main" count="640" uniqueCount="335">
  <si>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</si>
  <si>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</si>
  <si>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</si>
  <si>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</si>
  <si>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</si>
  <si>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</si>
  <si>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</si>
  <si>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</si>
  <si>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</si>
  <si>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</si>
  <si>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</si>
  <si>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</si>
  <si>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</si>
  <si>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</si>
  <si>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</si>
  <si>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</si>
  <si>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</si>
  <si>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</si>
  <si>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</si>
  <si>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</si>
  <si>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</si>
  <si>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</si>
  <si>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</si>
  <si>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</si>
  <si>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</si>
  <si>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</si>
  <si>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</si>
  <si>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</si>
  <si>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</si>
  <si>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</si>
  <si>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</si>
  <si>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</si>
  <si>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</si>
  <si>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</si>
  <si>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</si>
  <si>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</si>
  <si>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</si>
  <si>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</si>
  <si>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</si>
  <si>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</si>
  <si>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</si>
  <si>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</si>
  <si>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</si>
  <si>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</si>
  <si>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</si>
  <si>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</si>
  <si>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</si>
  <si>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</si>
  <si>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</si>
  <si>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</si>
  <si>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</si>
  <si>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</si>
  <si>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</si>
  <si>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</si>
  <si>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</si>
  <si>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</si>
  <si>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</si>
  <si>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</si>
  <si>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</si>
  <si>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</si>
  <si>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</si>
  <si>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</si>
  <si>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</si>
  <si>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</si>
  <si>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</si>
  <si>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</si>
  <si>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</si>
  <si>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</si>
  <si>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</si>
  <si>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</si>
  <si>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</si>
  <si>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</si>
  <si>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</si>
  <si>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</si>
  <si>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</si>
  <si>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</si>
  <si>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</si>
  <si>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</si>
  <si>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</si>
  <si>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</si>
  <si>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</si>
  <si>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</si>
  <si>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</si>
  <si>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</si>
  <si>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</si>
  <si>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</si>
  <si>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</si>
  <si>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</si>
  <si>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</si>
  <si>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</si>
  <si>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</si>
  <si>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</si>
  <si>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</si>
  <si>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</si>
  <si>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</si>
  <si>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</si>
  <si>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</si>
  <si>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</si>
  <si>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</si>
  <si>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</si>
  <si>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</si>
  <si>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</si>
  <si>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</si>
  <si>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</si>
  <si>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</si>
  <si>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</si>
  <si>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</si>
  <si>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</si>
  <si>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</si>
  <si>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</si>
  <si>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</si>
  <si>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</si>
  <si>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</si>
  <si>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</si>
  <si>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</si>
  <si>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</si>
  <si>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</si>
  <si>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</si>
  <si>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</si>
  <si>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</si>
  <si>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</si>
  <si>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</si>
  <si>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</si>
  <si>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</si>
  <si>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</si>
  <si>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</si>
  <si>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</si>
  <si>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</si>
  <si>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</si>
  <si>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</si>
  <si>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</si>
  <si>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</si>
  <si>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</si>
  <si>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</si>
  <si>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</si>
  <si>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</si>
  <si>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</si>
  <si>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</si>
  <si>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</si>
  <si>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</si>
  <si>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</si>
  <si>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</si>
  <si>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</si>
  <si>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</si>
  <si>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</si>
  <si>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</si>
  <si>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</si>
  <si>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</si>
  <si>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</si>
  <si>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</si>
  <si>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</si>
  <si>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</si>
  <si>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</si>
  <si>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</si>
  <si>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</si>
  <si>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</si>
  <si>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</si>
  <si>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</si>
  <si>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</si>
  <si>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</si>
  <si>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</si>
  <si>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</si>
  <si>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</si>
  <si>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</si>
  <si>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</si>
  <si>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</si>
  <si>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</si>
  <si>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</si>
  <si>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</si>
  <si>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</si>
  <si>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</si>
  <si>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</si>
  <si>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</si>
  <si>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</si>
  <si>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</si>
  <si>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</si>
  <si>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</si>
  <si>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</si>
  <si>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</si>
  <si>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</si>
  <si>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</si>
  <si>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</si>
  <si>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</si>
  <si>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</si>
  <si>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</si>
  <si>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</si>
  <si>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</si>
  <si>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</si>
  <si>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</si>
  <si>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</si>
  <si>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</si>
  <si>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</si>
  <si>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</si>
  <si>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</si>
  <si>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</si>
  <si>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</si>
  <si>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</si>
  <si>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</si>
  <si>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</si>
  <si>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</si>
  <si>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</si>
  <si>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</si>
  <si>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</si>
  <si>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</si>
  <si>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</si>
  <si>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</si>
  <si>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</si>
  <si>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</si>
  <si>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</si>
  <si>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</si>
  <si>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</si>
  <si>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</si>
  <si>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</si>
  <si>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</si>
  <si>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</si>
  <si>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</si>
  <si>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</si>
  <si>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</si>
  <si>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</si>
  <si>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</si>
  <si>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</si>
  <si>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</si>
  <si>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</si>
  <si>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</si>
  <si>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</si>
  <si>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</si>
  <si>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</si>
  <si>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</si>
  <si>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</si>
  <si>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</si>
  <si>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</si>
  <si>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</si>
  <si>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</si>
  <si>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</si>
  <si>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</si>
  <si>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</si>
  <si>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</si>
  <si>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</si>
  <si>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</si>
  <si>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</si>
  <si>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</si>
  <si>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</si>
  <si>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</si>
  <si>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14522</t>
  </si>
  <si>
    <t>เด็กชายกฤษฎา</t>
  </si>
  <si>
    <t>เจิมขุนทด</t>
  </si>
  <si>
    <t>14523</t>
  </si>
  <si>
    <t>เด็กชายกิตติศักดิ์</t>
  </si>
  <si>
    <t>มีแสง</t>
  </si>
  <si>
    <t>14524</t>
  </si>
  <si>
    <t>เด็กชายคาวิน</t>
  </si>
  <si>
    <t>จินากูล</t>
  </si>
  <si>
    <t>14525</t>
  </si>
  <si>
    <t>เด็กชายเฉลิมศิลป์</t>
  </si>
  <si>
    <t>ประกอบ</t>
  </si>
  <si>
    <t>14527</t>
  </si>
  <si>
    <t>เด็กชายณัฐนนท์</t>
  </si>
  <si>
    <t>แนบสันเทียะ</t>
  </si>
  <si>
    <t>14528</t>
  </si>
  <si>
    <t>เด็กชายธนภัทธ์</t>
  </si>
  <si>
    <t>มากเมือง</t>
  </si>
  <si>
    <t>14530</t>
  </si>
  <si>
    <t>เด็กชายนราธิป</t>
  </si>
  <si>
    <t>สงคราม</t>
  </si>
  <si>
    <t>14532</t>
  </si>
  <si>
    <t>เด็กชายไพรัช</t>
  </si>
  <si>
    <t>เรียมสันเทียะ</t>
  </si>
  <si>
    <t>14533</t>
  </si>
  <si>
    <t>เด็กชายภวินท์</t>
  </si>
  <si>
    <t>สนสุภาพ</t>
  </si>
  <si>
    <t>14535</t>
  </si>
  <si>
    <t>เด็กชายวุฒิพงศ์</t>
  </si>
  <si>
    <t>ตอบแทน</t>
  </si>
  <si>
    <t>14536</t>
  </si>
  <si>
    <t>เด็กชายศักดิ์กายะ</t>
  </si>
  <si>
    <t>งามสันเทียะ</t>
  </si>
  <si>
    <t>14537</t>
  </si>
  <si>
    <t>เด็กชายศิริวัชญ์</t>
  </si>
  <si>
    <t>อรุณ</t>
  </si>
  <si>
    <t>14538</t>
  </si>
  <si>
    <t>เด็กชายอธิยุต​</t>
  </si>
  <si>
    <t>พลสว่าง​</t>
  </si>
  <si>
    <t>15166</t>
  </si>
  <si>
    <t>เด็กชายภานุวัฒน์</t>
  </si>
  <si>
    <t>สูงเนิน</t>
  </si>
  <si>
    <t>14539</t>
  </si>
  <si>
    <t>เด็กหญิงเกริดา</t>
  </si>
  <si>
    <t>หงษ์ทอง</t>
  </si>
  <si>
    <t>14540</t>
  </si>
  <si>
    <t>เด็กหญิงฉัตรสุดา</t>
  </si>
  <si>
    <t>14541</t>
  </si>
  <si>
    <t>เด็กหญิงชุติกาญจน์</t>
  </si>
  <si>
    <t>ฤทธิ์ยุง</t>
  </si>
  <si>
    <t>14542</t>
  </si>
  <si>
    <t>เด็กหญิงณัฐธิชา</t>
  </si>
  <si>
    <t>เขินค้างพลู</t>
  </si>
  <si>
    <t>14543</t>
  </si>
  <si>
    <t>เด็กหญิงณัฐนิชา</t>
  </si>
  <si>
    <t>โสดาพัฒน์</t>
  </si>
  <si>
    <t>14544</t>
  </si>
  <si>
    <t>เด็กหญิงธัญชนก</t>
  </si>
  <si>
    <t>งัดสันเทียะ</t>
  </si>
  <si>
    <t>14545</t>
  </si>
  <si>
    <t>เด็กหญิงนัทธมน</t>
  </si>
  <si>
    <t>สมพงศ์</t>
  </si>
  <si>
    <t>14547</t>
  </si>
  <si>
    <t>เด็กหญิงเบญญาภา</t>
  </si>
  <si>
    <t>หงษ์แก้ว</t>
  </si>
  <si>
    <t>14548</t>
  </si>
  <si>
    <t>เด็กหญิงบุญญาลักษณ์</t>
  </si>
  <si>
    <t>สุระพินิจ</t>
  </si>
  <si>
    <t>14549</t>
  </si>
  <si>
    <t>เด็กหญิงประวิชญา</t>
  </si>
  <si>
    <t>โลเชียงสาย</t>
  </si>
  <si>
    <t>14550</t>
  </si>
  <si>
    <t>เด็กหญิงพรทิพา</t>
  </si>
  <si>
    <t>วิเชียรทอง</t>
  </si>
  <si>
    <t>14551</t>
  </si>
  <si>
    <t>เด็กหญิงพรรษภิญญา</t>
  </si>
  <si>
    <t>ชามะเริง</t>
  </si>
  <si>
    <t>14552</t>
  </si>
  <si>
    <t>เด็กหญิงภัทรวดี</t>
  </si>
  <si>
    <t>ขูดสันเทียะ</t>
  </si>
  <si>
    <t>14553</t>
  </si>
  <si>
    <t>เด็กหญิงศิตาภรณ์</t>
  </si>
  <si>
    <t>เนตรสูงเนิน</t>
  </si>
  <si>
    <t>14554</t>
  </si>
  <si>
    <t>เด็กหญิงสงกรานต์</t>
  </si>
  <si>
    <t>สกุลชวัลลักษณ์</t>
  </si>
  <si>
    <t>14555</t>
  </si>
  <si>
    <t>เด็กหญิงสรัญญา</t>
  </si>
  <si>
    <t>นุมขุนทด</t>
  </si>
  <si>
    <t>14866</t>
  </si>
  <si>
    <t>เด็กหญิงชนิดาภา</t>
  </si>
  <si>
    <t>คลังสูงเนิน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</si>
</sst>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9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2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1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5" xfId="0" applyFont="1" applyBorder="1" applyAlignment="1">
      <alignment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7" xfId="0" applyFont="1" applyBorder="1" applyProtection="1">
      <protection locked="0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5" fillId="0" borderId="0" xfId="0" applyFont="1"/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6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3" fillId="0" borderId="22" xfId="0" applyFont="1" applyBorder="1"/>
    <xf numFmtId="0" fontId="3" fillId="0" borderId="23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3" fillId="0" borderId="17" xfId="0" applyFont="1" applyBorder="1"/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/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43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/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126" t="s">
        <v>97</v>
      </c>
      <c r="Z1" s="101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00" t="s">
        <v>152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02" t="str">
        <f>IF(Y1="ปพ.5 ป","ชั้นมัธยมศึกษาตอนปลาย","ชั้นมัธยมศึกษาตอนต้น")</f>
        <v>ชั้นมัธยมศึกษาตอนต้น</v>
      </c>
      <c r="C11" s="101"/>
      <c r="D11" s="101"/>
      <c r="E11" s="101"/>
      <c r="F11" s="101"/>
      <c r="G11" s="110" t="s">
        <v>3</v>
      </c>
      <c r="H11" s="101"/>
      <c r="I11" s="101"/>
      <c r="J11" s="96" t="s">
        <v>144</v>
      </c>
      <c r="K11" s="97"/>
      <c r="L11" s="11" t="s">
        <v>13</v>
      </c>
      <c r="M11" s="22"/>
      <c r="N11" s="4"/>
      <c r="O11" s="96" t="s">
        <v>95</v>
      </c>
      <c r="P11" s="97"/>
      <c r="Q11" s="11" t="s">
        <v>6</v>
      </c>
      <c r="R11" s="4"/>
      <c r="S11" s="4"/>
      <c r="T11" s="96" t="s">
        <v>179</v>
      </c>
      <c r="U11" s="97"/>
      <c r="V11" s="97"/>
      <c r="W11" s="97"/>
      <c r="X11" s="97"/>
      <c r="Y11" s="97"/>
      <c r="Z11" s="97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12" t="s">
        <v>163</v>
      </c>
      <c r="F13" s="99"/>
      <c r="G13" s="99"/>
      <c r="H13" s="99"/>
      <c r="I13" s="99"/>
      <c r="J13" s="99"/>
      <c r="K13" s="99"/>
      <c r="L13" s="11" t="s">
        <v>16</v>
      </c>
      <c r="M13" s="4"/>
      <c r="N13" s="111"/>
      <c r="O13" s="111"/>
      <c r="P13" s="111"/>
      <c r="Q13" s="111"/>
      <c r="R13" s="111"/>
      <c r="S13" s="111"/>
      <c r="T13" s="111"/>
      <c r="U13" s="111"/>
      <c r="V13" s="111"/>
      <c r="W13" s="113" t="s">
        <v>1</v>
      </c>
      <c r="X13" s="113"/>
      <c r="Y13" s="112"/>
      <c r="Z13" s="112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07" t="s">
        <v>20</v>
      </c>
      <c r="P15" s="108"/>
      <c r="Q15" s="108"/>
      <c r="R15" s="108"/>
      <c r="S15" s="108"/>
      <c r="T15" s="109"/>
      <c r="U15" s="121">
        <v>0</v>
      </c>
      <c r="V15" s="122"/>
      <c r="W15" s="122"/>
      <c r="X15" s="25" t="s">
        <v>21</v>
      </c>
      <c r="Y15" s="134">
        <v>0</v>
      </c>
      <c r="Z15" s="135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98" t="s">
        <v>162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06" t="s">
        <v>202</v>
      </c>
      <c r="E19" s="106"/>
      <c r="F19" s="106"/>
      <c r="G19" s="106"/>
      <c r="H19" s="106"/>
      <c r="I19" s="106"/>
      <c r="J19" s="106"/>
      <c r="K19" s="106" t="s">
        <v>199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14" t="s">
        <v>25</v>
      </c>
      <c r="B22" s="115"/>
      <c r="C22" s="116"/>
      <c r="D22" s="105" t="s">
        <v>26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4"/>
      <c r="T22" s="105" t="s">
        <v>27</v>
      </c>
      <c r="U22" s="120"/>
      <c r="V22" s="120"/>
      <c r="W22" s="120"/>
      <c r="X22" s="120"/>
      <c r="Y22" s="120"/>
      <c r="Z22" s="104"/>
      <c r="AA22" s="4"/>
    </row>
    <row r="23" spans="1:27" ht="22.5" customHeight="1" x14ac:dyDescent="1.05">
      <c r="A23" s="117"/>
      <c r="B23" s="118"/>
      <c r="C23" s="119"/>
      <c r="D23" s="105">
        <v>4</v>
      </c>
      <c r="E23" s="104"/>
      <c r="F23" s="105">
        <v>3.5</v>
      </c>
      <c r="G23" s="104"/>
      <c r="H23" s="105">
        <v>3</v>
      </c>
      <c r="I23" s="104"/>
      <c r="J23" s="105">
        <v>2.5</v>
      </c>
      <c r="K23" s="104"/>
      <c r="L23" s="105">
        <v>2</v>
      </c>
      <c r="M23" s="104"/>
      <c r="N23" s="105">
        <v>1.5</v>
      </c>
      <c r="O23" s="104"/>
      <c r="P23" s="105">
        <v>1</v>
      </c>
      <c r="Q23" s="104"/>
      <c r="R23" s="105">
        <v>0</v>
      </c>
      <c r="S23" s="104"/>
      <c r="T23" s="105" t="s">
        <v>28</v>
      </c>
      <c r="U23" s="120"/>
      <c r="V23" s="120"/>
      <c r="W23" s="104"/>
      <c r="X23" s="105" t="s">
        <v>29</v>
      </c>
      <c r="Y23" s="120"/>
      <c r="Z23" s="104"/>
      <c r="AA23" s="4"/>
    </row>
    <row r="24" spans="1:27" ht="21.75" customHeight="1" x14ac:dyDescent="1.05">
      <c r="A24" s="103"/>
      <c r="B24" s="120"/>
      <c r="C24" s="104"/>
      <c r="D24" s="103"/>
      <c r="E24" s="104"/>
      <c r="F24" s="103"/>
      <c r="G24" s="104"/>
      <c r="H24" s="103"/>
      <c r="I24" s="104"/>
      <c r="J24" s="103"/>
      <c r="K24" s="104"/>
      <c r="L24" s="103"/>
      <c r="M24" s="104"/>
      <c r="N24" s="103"/>
      <c r="O24" s="104"/>
      <c r="P24" s="103"/>
      <c r="Q24" s="104"/>
      <c r="R24" s="103"/>
      <c r="S24" s="104"/>
      <c r="T24" s="103"/>
      <c r="U24" s="120"/>
      <c r="V24" s="120"/>
      <c r="W24" s="104"/>
      <c r="X24" s="103"/>
      <c r="Y24" s="120"/>
      <c r="Z24" s="104"/>
      <c r="AA24" s="27"/>
    </row>
    <row r="25" spans="1:27" ht="21.75" customHeight="1" x14ac:dyDescent="1.05">
      <c r="A25" s="123">
        <f>IF(A24=0,0,SUM(D25:Z25))</f>
        <v>0</v>
      </c>
      <c r="B25" s="120"/>
      <c r="C25" s="104"/>
      <c r="D25" s="139">
        <f>IF(A24=0,0,D24/$A$24*100)</f>
        <v>0</v>
      </c>
      <c r="E25" s="104"/>
      <c r="F25" s="123">
        <f>IF(A24=0,0,F24/$A$24*100)</f>
        <v>0</v>
      </c>
      <c r="G25" s="104"/>
      <c r="H25" s="123">
        <f>IF(A24=0,0,H24/$A$24*100)</f>
        <v>0</v>
      </c>
      <c r="I25" s="104"/>
      <c r="J25" s="123">
        <f>IF(A24=0,0,J24/$A$24*100)</f>
        <v>0</v>
      </c>
      <c r="K25" s="104"/>
      <c r="L25" s="123">
        <f>IF(A24=0,0,(L24/$A$24*100))</f>
        <v>0</v>
      </c>
      <c r="M25" s="104"/>
      <c r="N25" s="123">
        <f>IF(A24=0,0,N24/$A$24*100)</f>
        <v>0</v>
      </c>
      <c r="O25" s="104"/>
      <c r="P25" s="123">
        <f>IF(A24=0,0,P24/$A$24*100)</f>
        <v>0</v>
      </c>
      <c r="Q25" s="104"/>
      <c r="R25" s="123">
        <f>IF(A24=0,0,R24/$A$24*100)</f>
        <v>0</v>
      </c>
      <c r="S25" s="104"/>
      <c r="T25" s="123">
        <f>IF(A24=0,0,T24/$A$24*100)</f>
        <v>0</v>
      </c>
      <c r="U25" s="120"/>
      <c r="V25" s="120"/>
      <c r="W25" s="104"/>
      <c r="X25" s="123">
        <f>IF(A24=0,0,X24/$A$24*100)</f>
        <v>0</v>
      </c>
      <c r="Y25" s="120"/>
      <c r="Z25" s="104"/>
      <c r="AA25" s="28"/>
    </row>
    <row r="26" spans="1:27" ht="7.5" customHeight="1" x14ac:dyDescent="1.05">
      <c r="A26" s="126"/>
      <c r="B26" s="101"/>
      <c r="C26" s="101"/>
      <c r="D26" s="126"/>
      <c r="E26" s="101"/>
      <c r="F26" s="126"/>
      <c r="G26" s="101"/>
      <c r="H26" s="126"/>
      <c r="I26" s="101"/>
      <c r="J26" s="126"/>
      <c r="K26" s="101"/>
      <c r="L26" s="126"/>
      <c r="M26" s="101"/>
      <c r="N26" s="126"/>
      <c r="O26" s="101"/>
      <c r="P26" s="126"/>
      <c r="Q26" s="101"/>
      <c r="R26" s="126"/>
      <c r="S26" s="101"/>
      <c r="T26" s="126"/>
      <c r="U26" s="101"/>
      <c r="V26" s="101"/>
      <c r="W26" s="101"/>
      <c r="X26" s="126"/>
      <c r="Y26" s="101"/>
      <c r="Z26" s="101"/>
      <c r="AA26" s="10"/>
    </row>
    <row r="27" spans="1:27" ht="22.5" customHeight="1" x14ac:dyDescent="1.05">
      <c r="A27" s="105" t="s">
        <v>30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5" t="s">
        <v>31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04"/>
      <c r="AA27" s="4"/>
    </row>
    <row r="28" spans="1:27" ht="22.5" customHeight="1" x14ac:dyDescent="1.05">
      <c r="A28" s="105" t="s">
        <v>32</v>
      </c>
      <c r="B28" s="120"/>
      <c r="C28" s="104"/>
      <c r="D28" s="137" t="s">
        <v>33</v>
      </c>
      <c r="E28" s="120"/>
      <c r="F28" s="104"/>
      <c r="G28" s="105" t="s">
        <v>34</v>
      </c>
      <c r="H28" s="120"/>
      <c r="I28" s="104"/>
      <c r="J28" s="105" t="s">
        <v>35</v>
      </c>
      <c r="K28" s="120"/>
      <c r="L28" s="120"/>
      <c r="M28" s="104"/>
      <c r="N28" s="105" t="s">
        <v>32</v>
      </c>
      <c r="O28" s="120"/>
      <c r="P28" s="104"/>
      <c r="Q28" s="137" t="s">
        <v>33</v>
      </c>
      <c r="R28" s="120"/>
      <c r="S28" s="104"/>
      <c r="T28" s="105" t="s">
        <v>34</v>
      </c>
      <c r="U28" s="120"/>
      <c r="V28" s="104"/>
      <c r="W28" s="105" t="s">
        <v>35</v>
      </c>
      <c r="X28" s="120"/>
      <c r="Y28" s="120"/>
      <c r="Z28" s="104"/>
      <c r="AA28" s="12"/>
    </row>
    <row r="29" spans="1:27" ht="21.75" customHeight="1" x14ac:dyDescent="1.05">
      <c r="A29" s="103"/>
      <c r="B29" s="120"/>
      <c r="C29" s="104"/>
      <c r="D29" s="136"/>
      <c r="E29" s="120"/>
      <c r="F29" s="104"/>
      <c r="G29" s="103"/>
      <c r="H29" s="120"/>
      <c r="I29" s="104"/>
      <c r="J29" s="103"/>
      <c r="K29" s="120"/>
      <c r="L29" s="120"/>
      <c r="M29" s="104"/>
      <c r="N29" s="103"/>
      <c r="O29" s="120"/>
      <c r="P29" s="104"/>
      <c r="Q29" s="136"/>
      <c r="R29" s="120"/>
      <c r="S29" s="104"/>
      <c r="T29" s="103"/>
      <c r="U29" s="120"/>
      <c r="V29" s="104"/>
      <c r="W29" s="103"/>
      <c r="X29" s="120"/>
      <c r="Y29" s="120"/>
      <c r="Z29" s="104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5" t="s">
        <v>36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04"/>
      <c r="N31" s="138" t="s">
        <v>37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04"/>
      <c r="AA31" s="4"/>
    </row>
    <row r="32" spans="1:27" ht="22.5" customHeight="1" x14ac:dyDescent="1.05">
      <c r="A32" s="105" t="s">
        <v>32</v>
      </c>
      <c r="B32" s="120"/>
      <c r="C32" s="104"/>
      <c r="D32" s="137" t="s">
        <v>33</v>
      </c>
      <c r="E32" s="120"/>
      <c r="F32" s="104"/>
      <c r="G32" s="105" t="s">
        <v>34</v>
      </c>
      <c r="H32" s="120"/>
      <c r="I32" s="104"/>
      <c r="J32" s="105" t="s">
        <v>35</v>
      </c>
      <c r="K32" s="120"/>
      <c r="L32" s="120"/>
      <c r="M32" s="104"/>
      <c r="N32" s="105" t="s">
        <v>38</v>
      </c>
      <c r="O32" s="120"/>
      <c r="P32" s="120"/>
      <c r="Q32" s="120"/>
      <c r="R32" s="120"/>
      <c r="S32" s="104"/>
      <c r="T32" s="105" t="s">
        <v>39</v>
      </c>
      <c r="U32" s="120"/>
      <c r="V32" s="120"/>
      <c r="W32" s="120"/>
      <c r="X32" s="120"/>
      <c r="Y32" s="120"/>
      <c r="Z32" s="104"/>
      <c r="AA32" s="12"/>
    </row>
    <row r="33" spans="1:27" ht="24.75" customHeight="1" x14ac:dyDescent="1.05">
      <c r="A33" s="103">
        <f>COUNTIFS(p7aptitude!L11:L50,"ดีเยี่ยม")</f>
        <v>31</v>
      </c>
      <c r="B33" s="120"/>
      <c r="C33" s="104"/>
      <c r="D33" s="136">
        <f>COUNTIFS(p7aptitude!L11:L50,"ดี")</f>
        <v>0</v>
      </c>
      <c r="E33" s="120"/>
      <c r="F33" s="104"/>
      <c r="G33" s="103">
        <f>COUNTIFS(p7aptitude!L11:L50,"ผ่าน")</f>
        <v>0</v>
      </c>
      <c r="H33" s="120"/>
      <c r="I33" s="104"/>
      <c r="J33" s="103">
        <f>COUNTIFS(p7aptitude!L11:L50,"ไม่ผ่าน")</f>
        <v>0</v>
      </c>
      <c r="K33" s="120"/>
      <c r="L33" s="120"/>
      <c r="M33" s="104"/>
      <c r="N33" s="103">
        <f>IF(COUNTIF(p8honest!I11:I50,"ผ่าน") &gt;0,COUNTIF(p8honest!I11:I50,"ผ่าน"),"-")</f>
        <v>31</v>
      </c>
      <c r="O33" s="120"/>
      <c r="P33" s="120"/>
      <c r="Q33" s="120"/>
      <c r="R33" s="120"/>
      <c r="S33" s="104"/>
      <c r="T33" s="103" t="str">
        <f>IF(COUNTIF(p8honest!I11:I50,"ไม่ผ่าน")&gt;0,COUNTIF(p8honest!I11:I50,"ไม่ผ่าน"),"-")</f>
        <v>-</v>
      </c>
      <c r="U33" s="120"/>
      <c r="V33" s="120"/>
      <c r="W33" s="120"/>
      <c r="X33" s="120"/>
      <c r="Y33" s="120"/>
      <c r="Z33" s="104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6"/>
      <c r="O34" s="101"/>
      <c r="P34" s="126"/>
      <c r="Q34" s="101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33"/>
      <c r="O35" s="125"/>
      <c r="P35" s="133"/>
      <c r="Q35" s="125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12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27" t="s">
        <v>162</v>
      </c>
      <c r="K39" s="128"/>
      <c r="L39" s="128"/>
      <c r="M39" s="128"/>
      <c r="N39" s="128"/>
      <c r="O39" s="128"/>
      <c r="P39" s="128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12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27" t="s">
        <v>162</v>
      </c>
      <c r="K43" s="128"/>
      <c r="L43" s="128"/>
      <c r="M43" s="128"/>
      <c r="N43" s="128"/>
      <c r="O43" s="128"/>
      <c r="P43" s="128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1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27" t="s">
        <v>197</v>
      </c>
      <c r="K47" s="128"/>
      <c r="L47" s="128"/>
      <c r="M47" s="128"/>
      <c r="N47" s="128"/>
      <c r="O47" s="128"/>
      <c r="P47" s="128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12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27" t="str">
        <f>D19</f>
        <v xml:space="preserve">นางสาวเบญจมาศ มาลานนท์ </v>
      </c>
      <c r="K51" s="128"/>
      <c r="L51" s="128"/>
      <c r="M51" s="128"/>
      <c r="N51" s="128"/>
      <c r="O51" s="128"/>
      <c r="P51" s="128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12" t="s">
        <v>218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27" t="s">
        <v>219</v>
      </c>
      <c r="K56" s="128"/>
      <c r="L56" s="128"/>
      <c r="M56" s="128"/>
      <c r="N56" s="128"/>
      <c r="O56" s="128"/>
      <c r="P56" s="128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29"/>
      <c r="F58" s="130"/>
      <c r="G58" s="124" t="s">
        <v>47</v>
      </c>
      <c r="H58" s="125"/>
      <c r="I58" s="129"/>
      <c r="J58" s="130"/>
      <c r="K58" s="124" t="s">
        <v>48</v>
      </c>
      <c r="L58" s="125"/>
      <c r="M58" s="69"/>
      <c r="N58" s="69"/>
      <c r="O58" s="112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"/>
      <c r="AA58" s="10"/>
    </row>
    <row r="59" spans="1:27" ht="24" x14ac:dyDescent="1.05">
      <c r="A59" s="10"/>
      <c r="B59" s="69"/>
      <c r="C59" s="69"/>
      <c r="D59" s="69"/>
      <c r="E59" s="131"/>
      <c r="F59" s="132"/>
      <c r="G59" s="125"/>
      <c r="H59" s="125"/>
      <c r="I59" s="131"/>
      <c r="J59" s="132"/>
      <c r="K59" s="125"/>
      <c r="L59" s="125"/>
      <c r="M59" s="69"/>
      <c r="N59" s="69"/>
      <c r="O59" s="69"/>
      <c r="P59" s="72" t="s">
        <v>42</v>
      </c>
      <c r="Q59" s="133" t="s">
        <v>241</v>
      </c>
      <c r="R59" s="125"/>
      <c r="S59" s="125"/>
      <c r="T59" s="125"/>
      <c r="U59" s="125"/>
      <c r="V59" s="125"/>
      <c r="W59" s="125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33" t="s">
        <v>153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33" t="s">
        <v>242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F24:G24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A22:C23"/>
    <mergeCell ref="A24:C24"/>
    <mergeCell ref="U15:W15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key!H3</f>
        <v>คำอธิบายรายวิชา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3/5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key!H4</f>
        <v>ตัวชี้วัด/ผลการเรียนรู้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3/5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1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00" t="s">
        <v>49</v>
      </c>
      <c r="B2" s="101"/>
      <c r="C2" s="101"/>
      <c r="D2" s="141">
        <f>p01pok!N13</f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100" t="s">
        <v>1</v>
      </c>
      <c r="P2" s="101"/>
      <c r="Q2" s="101"/>
      <c r="R2" s="141">
        <f>p01pok!Y13</f>
        <v>0</v>
      </c>
      <c r="S2" s="97"/>
      <c r="T2" s="97"/>
      <c r="U2" s="97"/>
      <c r="V2" s="97"/>
      <c r="W2" s="97"/>
      <c r="X2" s="97"/>
      <c r="Y2" s="97"/>
      <c r="Z2" s="97"/>
    </row>
    <row r="3" spans="1:26" ht="18.75" customHeight="1" x14ac:dyDescent="1.05">
      <c r="A3" s="100" t="s">
        <v>50</v>
      </c>
      <c r="B3" s="101"/>
      <c r="C3" s="101"/>
      <c r="D3" s="96" t="str">
        <f>p01pok!J11</f>
        <v>3/5</v>
      </c>
      <c r="E3" s="97"/>
      <c r="F3" s="97"/>
      <c r="G3" s="97"/>
      <c r="H3" s="97"/>
      <c r="I3" s="97"/>
      <c r="J3" s="178" t="s">
        <v>51</v>
      </c>
      <c r="K3" s="101"/>
      <c r="L3" s="96" t="str">
        <f>p01pok!O11</f>
        <v>1</v>
      </c>
      <c r="M3" s="97"/>
      <c r="N3" s="97"/>
      <c r="O3" s="97"/>
      <c r="P3" s="97"/>
      <c r="Q3" s="97"/>
      <c r="R3" s="97"/>
      <c r="S3" s="178" t="s">
        <v>6</v>
      </c>
      <c r="T3" s="101"/>
      <c r="U3" s="101"/>
      <c r="V3" s="96" t="str">
        <f>p01pok!T11</f>
        <v>2566</v>
      </c>
      <c r="W3" s="97"/>
      <c r="X3" s="97"/>
      <c r="Y3" s="97"/>
      <c r="Z3" s="97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193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4" x14ac:dyDescent="1.05">
      <c r="A6" s="100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4.4" thickBot="1" x14ac:dyDescent="1.1000000000000001">
      <c r="A7" s="110"/>
      <c r="B7" s="101"/>
      <c r="C7" s="101"/>
      <c r="D7" s="101"/>
      <c r="E7" s="101"/>
      <c r="F7" s="101"/>
      <c r="G7" s="101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07" t="s">
        <v>168</v>
      </c>
      <c r="B8" s="181"/>
      <c r="C8" s="182"/>
      <c r="D8" s="182"/>
      <c r="E8" s="182"/>
      <c r="F8" s="182"/>
      <c r="G8" s="182"/>
      <c r="H8" s="182"/>
      <c r="I8" s="182"/>
      <c r="J8" s="183"/>
      <c r="K8" s="181" t="s">
        <v>53</v>
      </c>
      <c r="L8" s="182"/>
      <c r="M8" s="182"/>
      <c r="N8" s="182"/>
      <c r="O8" s="183"/>
      <c r="P8" s="189" t="s">
        <v>7</v>
      </c>
      <c r="Q8" s="182"/>
      <c r="R8" s="183"/>
      <c r="S8" s="192" t="s">
        <v>54</v>
      </c>
      <c r="T8" s="108"/>
      <c r="U8" s="108"/>
      <c r="V8" s="108"/>
      <c r="W8" s="108"/>
      <c r="X8" s="109"/>
      <c r="Y8" s="210" t="s">
        <v>55</v>
      </c>
      <c r="Z8" s="183"/>
    </row>
    <row r="9" spans="1:26" ht="22.5" customHeight="1" x14ac:dyDescent="1.05">
      <c r="A9" s="208"/>
      <c r="B9" s="212" t="s">
        <v>56</v>
      </c>
      <c r="C9" s="101"/>
      <c r="D9" s="101"/>
      <c r="E9" s="101"/>
      <c r="F9" s="101"/>
      <c r="G9" s="101"/>
      <c r="H9" s="101"/>
      <c r="I9" s="101"/>
      <c r="J9" s="191"/>
      <c r="K9" s="190"/>
      <c r="L9" s="101"/>
      <c r="M9" s="101"/>
      <c r="N9" s="101"/>
      <c r="O9" s="191"/>
      <c r="P9" s="190"/>
      <c r="Q9" s="101"/>
      <c r="R9" s="191"/>
      <c r="S9" s="186" t="s">
        <v>57</v>
      </c>
      <c r="T9" s="101"/>
      <c r="U9" s="185" t="s">
        <v>58</v>
      </c>
      <c r="V9" s="116"/>
      <c r="W9" s="211" t="s">
        <v>59</v>
      </c>
      <c r="X9" s="191"/>
      <c r="Y9" s="211" t="s">
        <v>60</v>
      </c>
      <c r="Z9" s="191"/>
    </row>
    <row r="10" spans="1:26" ht="22.5" customHeight="1" thickBot="1" x14ac:dyDescent="1.1000000000000001">
      <c r="A10" s="209"/>
      <c r="B10" s="187"/>
      <c r="C10" s="147"/>
      <c r="D10" s="147"/>
      <c r="E10" s="147"/>
      <c r="F10" s="147"/>
      <c r="G10" s="147"/>
      <c r="H10" s="147"/>
      <c r="I10" s="147"/>
      <c r="J10" s="145"/>
      <c r="K10" s="213"/>
      <c r="L10" s="147"/>
      <c r="M10" s="147"/>
      <c r="N10" s="147"/>
      <c r="O10" s="145"/>
      <c r="P10" s="188" t="s">
        <v>61</v>
      </c>
      <c r="Q10" s="147"/>
      <c r="R10" s="145"/>
      <c r="S10" s="187" t="s">
        <v>62</v>
      </c>
      <c r="T10" s="147"/>
      <c r="U10" s="206" t="s">
        <v>62</v>
      </c>
      <c r="V10" s="148"/>
      <c r="W10" s="194" t="s">
        <v>62</v>
      </c>
      <c r="X10" s="145"/>
      <c r="Y10" s="194" t="s">
        <v>54</v>
      </c>
      <c r="Z10" s="145"/>
    </row>
    <row r="11" spans="1:26" ht="22.5" customHeight="1" thickBot="1" x14ac:dyDescent="1.1000000000000001">
      <c r="A11" s="205" t="s">
        <v>63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5"/>
    </row>
    <row r="12" spans="1:26" ht="24" x14ac:dyDescent="1.05">
      <c r="A12" s="40"/>
      <c r="B12" s="195"/>
      <c r="C12" s="196"/>
      <c r="D12" s="196"/>
      <c r="E12" s="196"/>
      <c r="F12" s="196"/>
      <c r="G12" s="196"/>
      <c r="H12" s="196"/>
      <c r="I12" s="196"/>
      <c r="J12" s="197"/>
      <c r="K12" s="184"/>
      <c r="L12" s="179"/>
      <c r="M12" s="179"/>
      <c r="N12" s="179"/>
      <c r="O12" s="180"/>
      <c r="P12" s="149"/>
      <c r="Q12" s="179"/>
      <c r="R12" s="180"/>
      <c r="S12" s="149"/>
      <c r="T12" s="150"/>
      <c r="U12" s="165"/>
      <c r="V12" s="150"/>
      <c r="W12" s="165"/>
      <c r="X12" s="150"/>
      <c r="Y12" s="157">
        <f>IF(SUM(S12:X12)=0,,SUM(S12:X12))</f>
        <v>0</v>
      </c>
      <c r="Z12" s="158"/>
    </row>
    <row r="13" spans="1:26" ht="24" x14ac:dyDescent="1.05">
      <c r="A13" s="41"/>
      <c r="B13" s="195"/>
      <c r="C13" s="196"/>
      <c r="D13" s="196"/>
      <c r="E13" s="196"/>
      <c r="F13" s="196"/>
      <c r="G13" s="196"/>
      <c r="H13" s="196"/>
      <c r="I13" s="196"/>
      <c r="J13" s="197"/>
      <c r="K13" s="201"/>
      <c r="L13" s="199"/>
      <c r="M13" s="199"/>
      <c r="N13" s="199"/>
      <c r="O13" s="200"/>
      <c r="P13" s="198"/>
      <c r="Q13" s="199"/>
      <c r="R13" s="200"/>
      <c r="S13" s="198"/>
      <c r="T13" s="152"/>
      <c r="U13" s="164"/>
      <c r="V13" s="154"/>
      <c r="W13" s="164"/>
      <c r="X13" s="154"/>
      <c r="Y13" s="159">
        <f>IF(SUM(S13:X13)=0,,SUM(S13:X13))</f>
        <v>0</v>
      </c>
      <c r="Z13" s="160"/>
    </row>
    <row r="14" spans="1:26" ht="24" x14ac:dyDescent="1.05">
      <c r="A14" s="41"/>
      <c r="B14" s="202"/>
      <c r="C14" s="203"/>
      <c r="D14" s="203"/>
      <c r="E14" s="203"/>
      <c r="F14" s="203"/>
      <c r="G14" s="203"/>
      <c r="H14" s="203"/>
      <c r="I14" s="203"/>
      <c r="J14" s="204"/>
      <c r="K14" s="201"/>
      <c r="L14" s="199"/>
      <c r="M14" s="199"/>
      <c r="N14" s="199"/>
      <c r="O14" s="200"/>
      <c r="P14" s="198"/>
      <c r="Q14" s="199"/>
      <c r="R14" s="200"/>
      <c r="S14" s="93"/>
      <c r="T14" s="92"/>
      <c r="U14" s="91"/>
      <c r="V14" s="90"/>
      <c r="W14" s="91"/>
      <c r="X14" s="90"/>
      <c r="Y14" s="159">
        <f>IF(SUM(S14:X14)=0,,SUM(S14:X14))</f>
        <v>0</v>
      </c>
      <c r="Z14" s="160"/>
    </row>
    <row r="15" spans="1:26" ht="24" x14ac:dyDescent="1.05">
      <c r="A15" s="41"/>
      <c r="B15" s="202"/>
      <c r="C15" s="203"/>
      <c r="D15" s="203"/>
      <c r="E15" s="203"/>
      <c r="F15" s="203"/>
      <c r="G15" s="203"/>
      <c r="H15" s="203"/>
      <c r="I15" s="203"/>
      <c r="J15" s="204"/>
      <c r="K15" s="201"/>
      <c r="L15" s="199"/>
      <c r="M15" s="199"/>
      <c r="N15" s="199"/>
      <c r="O15" s="200"/>
      <c r="P15" s="198"/>
      <c r="Q15" s="199"/>
      <c r="R15" s="200"/>
      <c r="S15" s="93"/>
      <c r="T15" s="92"/>
      <c r="U15" s="91"/>
      <c r="V15" s="90"/>
      <c r="W15" s="91"/>
      <c r="X15" s="90"/>
      <c r="Y15" s="159">
        <f>IF(SUM(S15:X15)=0,,SUM(S15:X15))</f>
        <v>0</v>
      </c>
      <c r="Z15" s="160"/>
    </row>
    <row r="16" spans="1:26" ht="24" x14ac:dyDescent="1.05">
      <c r="A16" s="41"/>
      <c r="B16" s="195"/>
      <c r="C16" s="196"/>
      <c r="D16" s="196"/>
      <c r="E16" s="196"/>
      <c r="F16" s="196"/>
      <c r="G16" s="196"/>
      <c r="H16" s="196"/>
      <c r="I16" s="196"/>
      <c r="J16" s="197"/>
      <c r="K16" s="175"/>
      <c r="L16" s="176"/>
      <c r="M16" s="176"/>
      <c r="N16" s="176"/>
      <c r="O16" s="177"/>
      <c r="P16" s="153"/>
      <c r="Q16" s="176"/>
      <c r="R16" s="177"/>
      <c r="S16" s="153"/>
      <c r="T16" s="154"/>
      <c r="U16" s="164"/>
      <c r="V16" s="154"/>
      <c r="W16" s="164"/>
      <c r="X16" s="154"/>
      <c r="Y16" s="159">
        <f t="shared" ref="Y16:Y18" si="0">IF(SUM(S16:X16)=0,,SUM(S16:X16))</f>
        <v>0</v>
      </c>
      <c r="Z16" s="160"/>
    </row>
    <row r="17" spans="1:26" ht="24" x14ac:dyDescent="1.05">
      <c r="A17" s="41"/>
      <c r="B17" s="222"/>
      <c r="C17" s="223"/>
      <c r="D17" s="223"/>
      <c r="E17" s="223"/>
      <c r="F17" s="223"/>
      <c r="G17" s="223"/>
      <c r="H17" s="223"/>
      <c r="I17" s="223"/>
      <c r="J17" s="224"/>
      <c r="K17" s="175"/>
      <c r="L17" s="176"/>
      <c r="M17" s="176"/>
      <c r="N17" s="176"/>
      <c r="O17" s="177"/>
      <c r="P17" s="153"/>
      <c r="Q17" s="176"/>
      <c r="R17" s="177"/>
      <c r="S17" s="153"/>
      <c r="T17" s="154"/>
      <c r="U17" s="164"/>
      <c r="V17" s="154"/>
      <c r="W17" s="164"/>
      <c r="X17" s="154"/>
      <c r="Y17" s="159">
        <f t="shared" si="0"/>
        <v>0</v>
      </c>
      <c r="Z17" s="160"/>
    </row>
    <row r="18" spans="1:26" ht="24" x14ac:dyDescent="1.05">
      <c r="A18" s="42"/>
      <c r="B18" s="232" t="s">
        <v>167</v>
      </c>
      <c r="C18" s="233"/>
      <c r="D18" s="233"/>
      <c r="E18" s="233"/>
      <c r="F18" s="233"/>
      <c r="G18" s="233"/>
      <c r="H18" s="233"/>
      <c r="I18" s="233"/>
      <c r="J18" s="234"/>
      <c r="K18" s="161"/>
      <c r="L18" s="162"/>
      <c r="M18" s="162"/>
      <c r="N18" s="162"/>
      <c r="O18" s="163"/>
      <c r="P18" s="155"/>
      <c r="Q18" s="162"/>
      <c r="R18" s="163"/>
      <c r="S18" s="155"/>
      <c r="T18" s="156"/>
      <c r="U18" s="240"/>
      <c r="V18" s="156"/>
      <c r="W18" s="240"/>
      <c r="X18" s="156"/>
      <c r="Y18" s="173">
        <f t="shared" si="0"/>
        <v>0</v>
      </c>
      <c r="Z18" s="217"/>
    </row>
    <row r="19" spans="1:26" ht="22.5" customHeight="1" x14ac:dyDescent="1.05">
      <c r="A19" s="192" t="s">
        <v>64</v>
      </c>
      <c r="B19" s="108"/>
      <c r="C19" s="108"/>
      <c r="D19" s="108"/>
      <c r="E19" s="108"/>
      <c r="F19" s="108"/>
      <c r="G19" s="108"/>
      <c r="H19" s="108"/>
      <c r="I19" s="108"/>
      <c r="J19" s="109"/>
      <c r="K19" s="220"/>
      <c r="L19" s="108"/>
      <c r="M19" s="108"/>
      <c r="N19" s="108"/>
      <c r="O19" s="109"/>
      <c r="P19" s="221">
        <f>SUM(P12:P18)</f>
        <v>0</v>
      </c>
      <c r="Q19" s="108"/>
      <c r="R19" s="109"/>
      <c r="S19" s="171">
        <f>SUM(S12:S18)</f>
        <v>0</v>
      </c>
      <c r="T19" s="219"/>
      <c r="U19" s="225">
        <f>SUM(U12:U18)</f>
        <v>0</v>
      </c>
      <c r="V19" s="219"/>
      <c r="W19" s="218">
        <f>SUM(W12:W18)</f>
        <v>0</v>
      </c>
      <c r="X19" s="219"/>
      <c r="Y19" s="171">
        <f>SUM(Y12:Y18)</f>
        <v>0</v>
      </c>
      <c r="Z19" s="109"/>
    </row>
    <row r="20" spans="1:26" ht="22.5" customHeight="1" x14ac:dyDescent="1.05">
      <c r="A20" s="205" t="s">
        <v>65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5"/>
    </row>
    <row r="21" spans="1:26" ht="24" x14ac:dyDescent="1.05">
      <c r="A21" s="40"/>
      <c r="B21" s="216"/>
      <c r="C21" s="199"/>
      <c r="D21" s="199"/>
      <c r="E21" s="199"/>
      <c r="F21" s="199"/>
      <c r="G21" s="199"/>
      <c r="H21" s="199"/>
      <c r="I21" s="199"/>
      <c r="J21" s="152"/>
      <c r="K21" s="214"/>
      <c r="L21" s="179"/>
      <c r="M21" s="179"/>
      <c r="N21" s="179"/>
      <c r="O21" s="180"/>
      <c r="P21" s="149"/>
      <c r="Q21" s="179"/>
      <c r="R21" s="180"/>
      <c r="S21" s="151"/>
      <c r="T21" s="152"/>
      <c r="U21" s="239"/>
      <c r="V21" s="150"/>
      <c r="W21" s="165"/>
      <c r="X21" s="150"/>
      <c r="Y21" s="157">
        <f t="shared" ref="Y21:Y27" si="1">IF(SUM(S21:X21)=0,,SUM(S21:X21))</f>
        <v>0</v>
      </c>
      <c r="Z21" s="158"/>
    </row>
    <row r="22" spans="1:26" ht="24" x14ac:dyDescent="1.05">
      <c r="A22" s="41"/>
      <c r="B22" s="226"/>
      <c r="C22" s="227"/>
      <c r="D22" s="227"/>
      <c r="E22" s="227"/>
      <c r="F22" s="227"/>
      <c r="G22" s="227"/>
      <c r="H22" s="227"/>
      <c r="I22" s="227"/>
      <c r="J22" s="228"/>
      <c r="K22" s="242"/>
      <c r="L22" s="243"/>
      <c r="M22" s="243"/>
      <c r="N22" s="243"/>
      <c r="O22" s="244"/>
      <c r="P22" s="153"/>
      <c r="Q22" s="166"/>
      <c r="R22" s="229"/>
      <c r="S22" s="94"/>
      <c r="T22" s="92"/>
      <c r="U22" s="94"/>
      <c r="V22" s="92"/>
      <c r="W22" s="95"/>
      <c r="X22" s="92"/>
      <c r="Y22" s="159">
        <f t="shared" ref="Y22:Y23" si="2">IF(SUM(S22:X22)=0,,SUM(S22:X22))</f>
        <v>0</v>
      </c>
      <c r="Z22" s="160"/>
    </row>
    <row r="23" spans="1:26" ht="24" x14ac:dyDescent="1.05">
      <c r="A23" s="41"/>
      <c r="B23" s="226"/>
      <c r="C23" s="227"/>
      <c r="D23" s="227"/>
      <c r="E23" s="227"/>
      <c r="F23" s="227"/>
      <c r="G23" s="227"/>
      <c r="H23" s="227"/>
      <c r="I23" s="227"/>
      <c r="J23" s="228"/>
      <c r="K23" s="242"/>
      <c r="L23" s="243"/>
      <c r="M23" s="243"/>
      <c r="N23" s="243"/>
      <c r="O23" s="244"/>
      <c r="P23" s="153"/>
      <c r="Q23" s="166"/>
      <c r="R23" s="229"/>
      <c r="S23" s="94"/>
      <c r="T23" s="92"/>
      <c r="U23" s="94"/>
      <c r="V23" s="92"/>
      <c r="W23" s="95"/>
      <c r="X23" s="92"/>
      <c r="Y23" s="159">
        <f t="shared" si="2"/>
        <v>0</v>
      </c>
      <c r="Z23" s="160"/>
    </row>
    <row r="24" spans="1:26" ht="24" x14ac:dyDescent="1.05">
      <c r="A24" s="41"/>
      <c r="B24" s="215"/>
      <c r="C24" s="176"/>
      <c r="D24" s="176"/>
      <c r="E24" s="176"/>
      <c r="F24" s="176"/>
      <c r="G24" s="176"/>
      <c r="H24" s="176"/>
      <c r="I24" s="176"/>
      <c r="J24" s="154"/>
      <c r="K24" s="175"/>
      <c r="L24" s="176"/>
      <c r="M24" s="176"/>
      <c r="N24" s="176"/>
      <c r="O24" s="177"/>
      <c r="P24" s="153"/>
      <c r="Q24" s="176"/>
      <c r="R24" s="177"/>
      <c r="S24" s="151"/>
      <c r="T24" s="152"/>
      <c r="U24" s="166"/>
      <c r="V24" s="154"/>
      <c r="W24" s="164"/>
      <c r="X24" s="154"/>
      <c r="Y24" s="159">
        <f t="shared" si="1"/>
        <v>0</v>
      </c>
      <c r="Z24" s="160"/>
    </row>
    <row r="25" spans="1:26" ht="24" x14ac:dyDescent="1.05">
      <c r="A25" s="41"/>
      <c r="B25" s="215"/>
      <c r="C25" s="176"/>
      <c r="D25" s="176"/>
      <c r="E25" s="176"/>
      <c r="F25" s="176"/>
      <c r="G25" s="176"/>
      <c r="H25" s="176"/>
      <c r="I25" s="176"/>
      <c r="J25" s="154"/>
      <c r="K25" s="175"/>
      <c r="L25" s="176"/>
      <c r="M25" s="176"/>
      <c r="N25" s="176"/>
      <c r="O25" s="177"/>
      <c r="P25" s="153"/>
      <c r="Q25" s="176"/>
      <c r="R25" s="177"/>
      <c r="S25" s="151"/>
      <c r="T25" s="152"/>
      <c r="U25" s="166"/>
      <c r="V25" s="154"/>
      <c r="W25" s="164"/>
      <c r="X25" s="154"/>
      <c r="Y25" s="159">
        <f t="shared" si="1"/>
        <v>0</v>
      </c>
      <c r="Z25" s="160"/>
    </row>
    <row r="26" spans="1:26" ht="24" x14ac:dyDescent="1.05">
      <c r="A26" s="41"/>
      <c r="B26" s="215" t="s">
        <v>167</v>
      </c>
      <c r="C26" s="176"/>
      <c r="D26" s="176"/>
      <c r="E26" s="176"/>
      <c r="F26" s="176"/>
      <c r="G26" s="176"/>
      <c r="H26" s="176"/>
      <c r="I26" s="176"/>
      <c r="J26" s="154"/>
      <c r="K26" s="175"/>
      <c r="L26" s="176"/>
      <c r="M26" s="176"/>
      <c r="N26" s="176"/>
      <c r="O26" s="177"/>
      <c r="P26" s="153"/>
      <c r="Q26" s="176"/>
      <c r="R26" s="177"/>
      <c r="S26" s="151"/>
      <c r="T26" s="152"/>
      <c r="U26" s="166"/>
      <c r="V26" s="154"/>
      <c r="W26" s="164"/>
      <c r="X26" s="154"/>
      <c r="Y26" s="159">
        <f t="shared" si="1"/>
        <v>0</v>
      </c>
      <c r="Z26" s="160"/>
    </row>
    <row r="27" spans="1:26" ht="24" x14ac:dyDescent="1.05">
      <c r="A27" s="42"/>
      <c r="B27" s="230" t="s">
        <v>167</v>
      </c>
      <c r="C27" s="125"/>
      <c r="D27" s="125"/>
      <c r="E27" s="125"/>
      <c r="F27" s="125"/>
      <c r="G27" s="125"/>
      <c r="H27" s="125"/>
      <c r="I27" s="125"/>
      <c r="J27" s="231"/>
      <c r="K27" s="167"/>
      <c r="L27" s="168"/>
      <c r="M27" s="168"/>
      <c r="N27" s="168"/>
      <c r="O27" s="132"/>
      <c r="P27" s="169"/>
      <c r="Q27" s="125"/>
      <c r="R27" s="170"/>
      <c r="S27" s="236"/>
      <c r="T27" s="231"/>
      <c r="U27" s="237"/>
      <c r="V27" s="156"/>
      <c r="W27" s="241"/>
      <c r="X27" s="156"/>
      <c r="Y27" s="173">
        <f t="shared" si="1"/>
        <v>0</v>
      </c>
      <c r="Z27" s="174"/>
    </row>
    <row r="28" spans="1:26" ht="22.5" customHeight="1" x14ac:dyDescent="1.05">
      <c r="A28" s="192" t="s">
        <v>66</v>
      </c>
      <c r="B28" s="108"/>
      <c r="C28" s="108"/>
      <c r="D28" s="108"/>
      <c r="E28" s="108"/>
      <c r="F28" s="108"/>
      <c r="G28" s="108"/>
      <c r="H28" s="108"/>
      <c r="I28" s="108"/>
      <c r="J28" s="109"/>
      <c r="K28" s="238"/>
      <c r="L28" s="108"/>
      <c r="M28" s="108"/>
      <c r="N28" s="108"/>
      <c r="O28" s="219"/>
      <c r="P28" s="171">
        <f>SUM(P21:P27)</f>
        <v>0</v>
      </c>
      <c r="Q28" s="108"/>
      <c r="R28" s="109"/>
      <c r="S28" s="225">
        <f>SUM(S21:S27)</f>
        <v>0</v>
      </c>
      <c r="T28" s="219"/>
      <c r="U28" s="225">
        <f>SUM(U21:U27)</f>
        <v>0</v>
      </c>
      <c r="V28" s="219"/>
      <c r="W28" s="218">
        <f>SUM(W21:W27)</f>
        <v>0</v>
      </c>
      <c r="X28" s="219"/>
      <c r="Y28" s="171">
        <f>SUM(Y21:Y27)</f>
        <v>0</v>
      </c>
      <c r="Z28" s="109"/>
    </row>
    <row r="29" spans="1:26" ht="22.5" customHeight="1" x14ac:dyDescent="1.05">
      <c r="A29" s="205" t="s">
        <v>55</v>
      </c>
      <c r="B29" s="147"/>
      <c r="C29" s="147"/>
      <c r="D29" s="147"/>
      <c r="E29" s="147"/>
      <c r="F29" s="147"/>
      <c r="G29" s="147"/>
      <c r="H29" s="147"/>
      <c r="I29" s="147"/>
      <c r="J29" s="145"/>
      <c r="K29" s="146"/>
      <c r="L29" s="147"/>
      <c r="M29" s="147"/>
      <c r="N29" s="147"/>
      <c r="O29" s="148"/>
      <c r="P29" s="144">
        <f>SUM(P19,P28)</f>
        <v>0</v>
      </c>
      <c r="Q29" s="147"/>
      <c r="R29" s="145"/>
      <c r="S29" s="172">
        <f>SUM(S19,S28)</f>
        <v>0</v>
      </c>
      <c r="T29" s="148"/>
      <c r="U29" s="172">
        <f>SUM(U19,U28)</f>
        <v>0</v>
      </c>
      <c r="V29" s="148"/>
      <c r="W29" s="235">
        <f>SUM(W19,W28)</f>
        <v>0</v>
      </c>
      <c r="X29" s="148"/>
      <c r="Y29" s="144">
        <f>SUM(Y19,Y28)</f>
        <v>0</v>
      </c>
      <c r="Z29" s="145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9:V29"/>
    <mergeCell ref="U28:V28"/>
    <mergeCell ref="B16:J16"/>
    <mergeCell ref="B22:J22"/>
    <mergeCell ref="B23:J23"/>
    <mergeCell ref="P15:R15"/>
    <mergeCell ref="P22:R22"/>
    <mergeCell ref="P23:R23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K17:O17"/>
    <mergeCell ref="W17:X1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zoomScale="55" zoomScaleNormal="55" workbookViewId="0">
      <selection activeCell="R40" sqref="R40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193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4"/>
      <c r="N2" s="14"/>
    </row>
    <row r="3" spans="1:14" ht="19.5" customHeight="1" x14ac:dyDescent="1.05">
      <c r="A3" s="181" t="s">
        <v>72</v>
      </c>
      <c r="B3" s="182"/>
      <c r="C3" s="182"/>
      <c r="D3" s="183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190"/>
      <c r="B4" s="101"/>
      <c r="C4" s="101"/>
      <c r="D4" s="191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190"/>
      <c r="B5" s="101"/>
      <c r="C5" s="101"/>
      <c r="D5" s="191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190"/>
      <c r="B6" s="101"/>
      <c r="C6" s="101"/>
      <c r="D6" s="191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190"/>
      <c r="B7" s="101"/>
      <c r="C7" s="101"/>
      <c r="D7" s="191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13"/>
      <c r="B8" s="147"/>
      <c r="C8" s="147"/>
      <c r="D8" s="145"/>
      <c r="E8" s="148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91"/>
      <c r="E9" s="113" t="s">
        <v>78</v>
      </c>
      <c r="F9" s="101"/>
      <c r="G9" s="101"/>
      <c r="H9" s="101"/>
      <c r="I9" s="191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235"/>
      <c r="D10" s="145"/>
      <c r="E10" s="260" t="s">
        <v>79</v>
      </c>
      <c r="F10" s="147"/>
      <c r="G10" s="147"/>
      <c r="H10" s="147"/>
      <c r="I10" s="145"/>
      <c r="J10" s="148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245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290</v>
      </c>
      <c r="C27" s="50" t="s">
        <v>291</v>
      </c>
      <c r="D27" s="46" t="s">
        <v>292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293</v>
      </c>
      <c r="C28" s="50" t="s">
        <v>294</v>
      </c>
      <c r="D28" s="46" t="s">
        <v>295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296</v>
      </c>
      <c r="C29" s="50" t="s">
        <v>297</v>
      </c>
      <c r="D29" s="46" t="s">
        <v>298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299</v>
      </c>
      <c r="C30" s="54" t="s">
        <v>300</v>
      </c>
      <c r="D30" s="55" t="s">
        <v>301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302</v>
      </c>
      <c r="C31" s="59" t="s">
        <v>303</v>
      </c>
      <c r="D31" s="44" t="s">
        <v>304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305</v>
      </c>
      <c r="C32" s="50" t="s">
        <v>306</v>
      </c>
      <c r="D32" s="46" t="s">
        <v>307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308</v>
      </c>
      <c r="C33" s="50" t="s">
        <v>309</v>
      </c>
      <c r="D33" s="46" t="s">
        <v>310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311</v>
      </c>
      <c r="C34" s="50" t="s">
        <v>312</v>
      </c>
      <c r="D34" s="46" t="s">
        <v>313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314</v>
      </c>
      <c r="C35" s="54" t="s">
        <v>315</v>
      </c>
      <c r="D35" s="55" t="s">
        <v>316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>
        <v>26</v>
      </c>
      <c r="B36" s="58" t="s">
        <v>317</v>
      </c>
      <c r="C36" s="59" t="s">
        <v>318</v>
      </c>
      <c r="D36" s="44" t="s">
        <v>319</v>
      </c>
      <c r="E36" s="60">
        <v>3</v>
      </c>
      <c r="F36" s="47">
        <v>3</v>
      </c>
      <c r="G36" s="47">
        <v>3</v>
      </c>
      <c r="H36" s="47">
        <v>3</v>
      </c>
      <c r="I36" s="48">
        <v>3</v>
      </c>
      <c r="J36" s="32">
        <f t="shared" ref="J36:J41" si="3">IF(COUNTA(E36:I36)&gt;0,AVERAGE(E36:I36),)</f>
        <v>3</v>
      </c>
      <c r="K36" s="33">
        <f t="shared" ref="K36:K41" si="4">IF(COUNTA(E36:I36)&gt;0,MEDIAN(E36:I36),)</f>
        <v>3</v>
      </c>
      <c r="L36" s="31" t="str">
        <f t="shared" ref="L36:L41" si="5">IF(COUNTA(E36:I36)&gt;0,IF(K36&gt;2.4,"ดีเยี่ยม",IF(K36&gt;1.4,"ดี",IF(K36&gt;0.9,"ผ่าน","ไม่ผ่าน"))),)</f>
        <v>ดีเยี่ยม</v>
      </c>
      <c r="M36" s="10"/>
      <c r="N36" s="10"/>
    </row>
    <row r="37" spans="1:14" ht="22.5" customHeight="1" x14ac:dyDescent="1.05">
      <c r="A37" s="63">
        <v>27</v>
      </c>
      <c r="B37" s="49" t="s">
        <v>320</v>
      </c>
      <c r="C37" s="50" t="s">
        <v>321</v>
      </c>
      <c r="D37" s="46" t="s">
        <v>322</v>
      </c>
      <c r="E37" s="61">
        <v>3</v>
      </c>
      <c r="F37" s="51">
        <v>3</v>
      </c>
      <c r="G37" s="51">
        <v>3</v>
      </c>
      <c r="H37" s="51">
        <v>3</v>
      </c>
      <c r="I37" s="52">
        <v>3</v>
      </c>
      <c r="J37" s="35">
        <f t="shared" si="3"/>
        <v>3</v>
      </c>
      <c r="K37" s="36">
        <f t="shared" si="4"/>
        <v>3</v>
      </c>
      <c r="L37" s="34" t="str">
        <f t="shared" si="5"/>
        <v>ดีเยี่ยม</v>
      </c>
      <c r="M37" s="10"/>
      <c r="N37" s="10"/>
    </row>
    <row r="38" spans="1:14" ht="22.5" customHeight="1" x14ac:dyDescent="1.05">
      <c r="A38" s="63">
        <v>28</v>
      </c>
      <c r="B38" s="49" t="s">
        <v>323</v>
      </c>
      <c r="C38" s="50" t="s">
        <v>324</v>
      </c>
      <c r="D38" s="46" t="s">
        <v>325</v>
      </c>
      <c r="E38" s="61">
        <v>3</v>
      </c>
      <c r="F38" s="51">
        <v>3</v>
      </c>
      <c r="G38" s="51">
        <v>3</v>
      </c>
      <c r="H38" s="51">
        <v>3</v>
      </c>
      <c r="I38" s="52">
        <v>3</v>
      </c>
      <c r="J38" s="35">
        <f t="shared" si="3"/>
        <v>3</v>
      </c>
      <c r="K38" s="36">
        <f t="shared" si="4"/>
        <v>3</v>
      </c>
      <c r="L38" s="34" t="str">
        <f t="shared" si="5"/>
        <v>ดีเยี่ยม</v>
      </c>
      <c r="M38" s="10"/>
      <c r="N38" s="10"/>
    </row>
    <row r="39" spans="1:14" ht="22.5" customHeight="1" x14ac:dyDescent="1.05">
      <c r="A39" s="73">
        <v>29</v>
      </c>
      <c r="B39" s="49" t="s">
        <v>326</v>
      </c>
      <c r="C39" s="50" t="s">
        <v>327</v>
      </c>
      <c r="D39" s="46" t="s">
        <v>328</v>
      </c>
      <c r="E39" s="61">
        <v>3</v>
      </c>
      <c r="F39" s="51">
        <v>3</v>
      </c>
      <c r="G39" s="51">
        <v>3</v>
      </c>
      <c r="H39" s="51">
        <v>3</v>
      </c>
      <c r="I39" s="52">
        <v>3</v>
      </c>
      <c r="J39" s="35">
        <f t="shared" si="3"/>
        <v>3</v>
      </c>
      <c r="K39" s="36">
        <f t="shared" si="4"/>
        <v>3</v>
      </c>
      <c r="L39" s="34" t="str">
        <f t="shared" si="5"/>
        <v>ดีเยี่ยม</v>
      </c>
      <c r="M39" s="10"/>
      <c r="N39" s="10"/>
    </row>
    <row r="40" spans="1:14" ht="22.5" customHeight="1" x14ac:dyDescent="1.05">
      <c r="A40" s="74">
        <v>30</v>
      </c>
      <c r="B40" s="53" t="s">
        <v>329</v>
      </c>
      <c r="C40" s="54" t="s">
        <v>330</v>
      </c>
      <c r="D40" s="55" t="s">
        <v>331</v>
      </c>
      <c r="E40" s="62">
        <v>3</v>
      </c>
      <c r="F40" s="56">
        <v>3</v>
      </c>
      <c r="G40" s="56">
        <v>3</v>
      </c>
      <c r="H40" s="56">
        <v>3</v>
      </c>
      <c r="I40" s="57">
        <v>3</v>
      </c>
      <c r="J40" s="38">
        <f t="shared" si="3"/>
        <v>3</v>
      </c>
      <c r="K40" s="39">
        <f t="shared" si="4"/>
        <v>3</v>
      </c>
      <c r="L40" s="37" t="str">
        <f t="shared" si="5"/>
        <v>ดีเยี่ยม</v>
      </c>
      <c r="M40" s="10"/>
      <c r="N40" s="10"/>
    </row>
    <row r="41" spans="1:14" ht="22.5" customHeight="1" x14ac:dyDescent="1.05">
      <c r="A41" s="73">
        <v>31</v>
      </c>
      <c r="B41" s="58" t="s">
        <v>332</v>
      </c>
      <c r="C41" s="59" t="s">
        <v>333</v>
      </c>
      <c r="D41" s="44" t="s">
        <v>334</v>
      </c>
      <c r="E41" s="60">
        <v>3</v>
      </c>
      <c r="F41" s="47">
        <v>3</v>
      </c>
      <c r="G41" s="47">
        <v>3</v>
      </c>
      <c r="H41" s="47">
        <v>3</v>
      </c>
      <c r="I41" s="48">
        <v>3</v>
      </c>
      <c r="J41" s="32">
        <f t="shared" si="3"/>
        <v>3</v>
      </c>
      <c r="K41" s="33">
        <f t="shared" si="4"/>
        <v>3</v>
      </c>
      <c r="L41" s="31" t="str">
        <f t="shared" si="5"/>
        <v>ดีเยี่ยม</v>
      </c>
      <c r="M41" s="10"/>
      <c r="N41" s="10"/>
    </row>
    <row r="42" spans="1:14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52"/>
      <c r="J42" s="35"/>
      <c r="K42" s="36"/>
      <c r="L42" s="34"/>
      <c r="M42" s="10"/>
      <c r="N42" s="10"/>
    </row>
    <row r="43" spans="1:14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52"/>
      <c r="J43" s="35"/>
      <c r="K43" s="36"/>
      <c r="L43" s="34"/>
      <c r="M43" s="10"/>
      <c r="N43" s="10"/>
    </row>
    <row r="44" spans="1:14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52"/>
      <c r="J44" s="35"/>
      <c r="K44" s="36"/>
      <c r="L44" s="34"/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zoomScale="55" zoomScaleNormal="55" workbookViewId="0">
      <selection activeCell="K45" sqref="K45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193" t="s">
        <v>37</v>
      </c>
      <c r="B2" s="101"/>
      <c r="C2" s="101"/>
      <c r="D2" s="101"/>
      <c r="E2" s="101"/>
      <c r="F2" s="101"/>
      <c r="G2" s="101"/>
      <c r="H2" s="101"/>
      <c r="I2" s="101"/>
    </row>
    <row r="3" spans="1:9" ht="27.75" customHeight="1" x14ac:dyDescent="1.05">
      <c r="A3" s="114" t="s">
        <v>72</v>
      </c>
      <c r="B3" s="115"/>
      <c r="C3" s="115"/>
      <c r="D3" s="116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1"/>
      <c r="C4" s="101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1"/>
      <c r="C5" s="101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1"/>
      <c r="C6" s="101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1"/>
      <c r="C7" s="101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1"/>
      <c r="C8" s="101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16"/>
      <c r="E9" s="113" t="s">
        <v>78</v>
      </c>
      <c r="F9" s="101"/>
      <c r="G9" s="101"/>
      <c r="H9" s="101"/>
      <c r="I9" s="253"/>
    </row>
    <row r="10" spans="1:9" ht="19.5" customHeight="1" x14ac:dyDescent="1.05">
      <c r="A10" s="262"/>
      <c r="B10" s="262"/>
      <c r="C10" s="271"/>
      <c r="D10" s="119"/>
      <c r="E10" s="269" t="s">
        <v>86</v>
      </c>
      <c r="F10" s="118"/>
      <c r="G10" s="118"/>
      <c r="H10" s="119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1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245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290</v>
      </c>
      <c r="C27" s="50" t="s">
        <v>291</v>
      </c>
      <c r="D27" s="46" t="s">
        <v>292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293</v>
      </c>
      <c r="C28" s="50" t="s">
        <v>294</v>
      </c>
      <c r="D28" s="46" t="s">
        <v>295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296</v>
      </c>
      <c r="C29" s="50" t="s">
        <v>297</v>
      </c>
      <c r="D29" s="46" t="s">
        <v>298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299</v>
      </c>
      <c r="C30" s="54" t="s">
        <v>300</v>
      </c>
      <c r="D30" s="55" t="s">
        <v>301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302</v>
      </c>
      <c r="C31" s="59" t="s">
        <v>303</v>
      </c>
      <c r="D31" s="44" t="s">
        <v>304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305</v>
      </c>
      <c r="C32" s="50" t="s">
        <v>306</v>
      </c>
      <c r="D32" s="46" t="s">
        <v>307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308</v>
      </c>
      <c r="C33" s="50" t="s">
        <v>309</v>
      </c>
      <c r="D33" s="46" t="s">
        <v>310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311</v>
      </c>
      <c r="C34" s="50" t="s">
        <v>312</v>
      </c>
      <c r="D34" s="46" t="s">
        <v>313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314</v>
      </c>
      <c r="C35" s="54" t="s">
        <v>315</v>
      </c>
      <c r="D35" s="55" t="s">
        <v>316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>
        <v>26</v>
      </c>
      <c r="B36" s="58" t="s">
        <v>317</v>
      </c>
      <c r="C36" s="59" t="s">
        <v>318</v>
      </c>
      <c r="D36" s="44" t="s">
        <v>319</v>
      </c>
      <c r="E36" s="60" t="s">
        <v>38</v>
      </c>
      <c r="F36" s="47" t="s">
        <v>38</v>
      </c>
      <c r="G36" s="47" t="s">
        <v>38</v>
      </c>
      <c r="H36" s="47" t="s">
        <v>38</v>
      </c>
      <c r="I36" s="17" t="str">
        <f t="shared" si="0"/>
        <v>ผ่าน</v>
      </c>
    </row>
    <row r="37" spans="1:9" ht="22.5" customHeight="1" x14ac:dyDescent="1.05">
      <c r="A37" s="63">
        <v>27</v>
      </c>
      <c r="B37" s="49" t="s">
        <v>320</v>
      </c>
      <c r="C37" s="50" t="s">
        <v>321</v>
      </c>
      <c r="D37" s="46" t="s">
        <v>322</v>
      </c>
      <c r="E37" s="61" t="s">
        <v>38</v>
      </c>
      <c r="F37" s="51" t="s">
        <v>38</v>
      </c>
      <c r="G37" s="51" t="s">
        <v>38</v>
      </c>
      <c r="H37" s="51" t="s">
        <v>38</v>
      </c>
      <c r="I37" s="18" t="str">
        <f t="shared" si="0"/>
        <v>ผ่าน</v>
      </c>
    </row>
    <row r="38" spans="1:9" ht="22.5" customHeight="1" x14ac:dyDescent="1.05">
      <c r="A38" s="63">
        <v>28</v>
      </c>
      <c r="B38" s="49" t="s">
        <v>323</v>
      </c>
      <c r="C38" s="50" t="s">
        <v>324</v>
      </c>
      <c r="D38" s="46" t="s">
        <v>325</v>
      </c>
      <c r="E38" s="61" t="s">
        <v>38</v>
      </c>
      <c r="F38" s="51" t="s">
        <v>38</v>
      </c>
      <c r="G38" s="51" t="s">
        <v>38</v>
      </c>
      <c r="H38" s="51" t="s">
        <v>38</v>
      </c>
      <c r="I38" s="18" t="str">
        <f t="shared" si="0"/>
        <v>ผ่าน</v>
      </c>
    </row>
    <row r="39" spans="1:9" ht="22.5" customHeight="1" x14ac:dyDescent="1.05">
      <c r="A39" s="73">
        <v>29</v>
      </c>
      <c r="B39" s="49" t="s">
        <v>326</v>
      </c>
      <c r="C39" s="50" t="s">
        <v>327</v>
      </c>
      <c r="D39" s="46" t="s">
        <v>328</v>
      </c>
      <c r="E39" s="61" t="s">
        <v>38</v>
      </c>
      <c r="F39" s="51" t="s">
        <v>38</v>
      </c>
      <c r="G39" s="51" t="s">
        <v>38</v>
      </c>
      <c r="H39" s="51" t="s">
        <v>38</v>
      </c>
      <c r="I39" s="18" t="str">
        <f t="shared" si="0"/>
        <v>ผ่าน</v>
      </c>
    </row>
    <row r="40" spans="1:9" ht="22.5" customHeight="1" thickBot="1" x14ac:dyDescent="1.1000000000000001">
      <c r="A40" s="74">
        <v>30</v>
      </c>
      <c r="B40" s="53" t="s">
        <v>329</v>
      </c>
      <c r="C40" s="54" t="s">
        <v>330</v>
      </c>
      <c r="D40" s="55" t="s">
        <v>331</v>
      </c>
      <c r="E40" s="62" t="s">
        <v>38</v>
      </c>
      <c r="F40" s="56" t="s">
        <v>38</v>
      </c>
      <c r="G40" s="56" t="s">
        <v>38</v>
      </c>
      <c r="H40" s="56" t="s">
        <v>38</v>
      </c>
      <c r="I40" s="19" t="str">
        <f t="shared" si="0"/>
        <v>ผ่าน</v>
      </c>
    </row>
    <row r="41" spans="1:9" ht="22.5" customHeight="1" x14ac:dyDescent="1.05">
      <c r="A41" s="73">
        <v>31</v>
      </c>
      <c r="B41" s="58" t="s">
        <v>332</v>
      </c>
      <c r="C41" s="59" t="s">
        <v>333</v>
      </c>
      <c r="D41" s="44" t="s">
        <v>334</v>
      </c>
      <c r="E41" s="60" t="s">
        <v>38</v>
      </c>
      <c r="F41" s="47" t="s">
        <v>38</v>
      </c>
      <c r="G41" s="47" t="s">
        <v>38</v>
      </c>
      <c r="H41" s="47" t="s">
        <v>38</v>
      </c>
      <c r="I41" s="17" t="str">
        <f t="shared" si="0"/>
        <v>ผ่าน</v>
      </c>
    </row>
    <row r="42" spans="1:9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18"/>
    </row>
    <row r="43" spans="1:9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18"/>
    </row>
    <row r="44" spans="1:9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18"/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/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/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ref="I48:I50" si="1">IF((ISBLANK(E48)+ISBLANK(F48)+ISBLANK(G48)+ISBLANK(H48))=4,"",IF(COUNTIF(E48:H48,"ผ่าน")=4,"ผ่าน","ไม่ผ่าน"))</f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zoomScale="115" zoomScaleNormal="115" workbookViewId="0">
      <selection activeCell="L3" sqref="L3:L10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2023-09-23T07:24:58Z</dcterms:modified>
</cp:coreProperties>
</file>